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</sheets>
  <definedNames>
    <definedName name="_xlnm.Print_Titles" localSheetId="0">Лист1!$3:$5</definedName>
    <definedName name="_xlnm.Print_Area" localSheetId="0">Лист1!$A$1:$R$30</definedName>
  </definedNames>
  <calcPr calcId="162913"/>
</workbook>
</file>

<file path=xl/calcChain.xml><?xml version="1.0" encoding="utf-8"?>
<calcChain xmlns="http://schemas.openxmlformats.org/spreadsheetml/2006/main">
  <c r="M13" i="1" l="1"/>
  <c r="D17" i="1"/>
  <c r="F20" i="1" l="1"/>
  <c r="E20" i="1"/>
  <c r="Q10" i="1" l="1"/>
  <c r="N10" i="1"/>
  <c r="P10" i="1"/>
  <c r="M10" i="1"/>
  <c r="J10" i="1"/>
  <c r="I10" i="1"/>
  <c r="H9" i="1"/>
  <c r="H17" i="1"/>
  <c r="H16" i="1" s="1"/>
  <c r="E25" i="1" l="1"/>
  <c r="E27" i="1"/>
  <c r="F10" i="1"/>
  <c r="E10" i="1"/>
  <c r="E26" i="1"/>
  <c r="D24" i="1"/>
  <c r="E24" i="1" s="1"/>
  <c r="Q8" i="1" l="1"/>
  <c r="Q11" i="1"/>
  <c r="Q12" i="1"/>
  <c r="Q13" i="1"/>
  <c r="Q14" i="1"/>
  <c r="Q18" i="1"/>
  <c r="Q19" i="1"/>
  <c r="Q21" i="1"/>
  <c r="Q22" i="1"/>
  <c r="Q23" i="1"/>
  <c r="P8" i="1"/>
  <c r="P11" i="1"/>
  <c r="P12" i="1"/>
  <c r="P13" i="1"/>
  <c r="P14" i="1"/>
  <c r="P18" i="1"/>
  <c r="P19" i="1"/>
  <c r="P21" i="1"/>
  <c r="P22" i="1"/>
  <c r="P23" i="1"/>
  <c r="L17" i="1"/>
  <c r="L16" i="1" s="1"/>
  <c r="O17" i="1"/>
  <c r="O16" i="1" s="1"/>
  <c r="D16" i="1"/>
  <c r="O9" i="1"/>
  <c r="L9" i="1"/>
  <c r="I11" i="1"/>
  <c r="I12" i="1"/>
  <c r="I13" i="1"/>
  <c r="E13" i="1"/>
  <c r="E12" i="1"/>
  <c r="E11" i="1"/>
  <c r="D9" i="1"/>
  <c r="C9" i="1"/>
  <c r="P16" i="1" l="1"/>
  <c r="Q16" i="1"/>
  <c r="Q17" i="1"/>
  <c r="P17" i="1"/>
  <c r="P9" i="1"/>
  <c r="Q9" i="1"/>
  <c r="O7" i="1"/>
  <c r="O6" i="1" s="1"/>
  <c r="O30" i="1" s="1"/>
  <c r="L7" i="1"/>
  <c r="L6" i="1" s="1"/>
  <c r="H7" i="1"/>
  <c r="H6" i="1" s="1"/>
  <c r="H30" i="1" s="1"/>
  <c r="D7" i="1"/>
  <c r="D6" i="1" s="1"/>
  <c r="D30" i="1" s="1"/>
  <c r="C7" i="1"/>
  <c r="C6" i="1" s="1"/>
  <c r="C30" i="1" s="1"/>
  <c r="Q6" i="1" l="1"/>
  <c r="L30" i="1"/>
  <c r="M30" i="1" s="1"/>
  <c r="P6" i="1"/>
  <c r="Q7" i="1"/>
  <c r="P7" i="1"/>
  <c r="O32" i="1"/>
  <c r="L32" i="1"/>
  <c r="H32" i="1"/>
  <c r="D32" i="1"/>
  <c r="C32" i="1"/>
  <c r="J30" i="1"/>
  <c r="I30" i="1"/>
  <c r="F30" i="1"/>
  <c r="E30" i="1"/>
  <c r="F29" i="1"/>
  <c r="E29" i="1"/>
  <c r="F28" i="1"/>
  <c r="E28" i="1"/>
  <c r="N23" i="1"/>
  <c r="M23" i="1"/>
  <c r="J23" i="1"/>
  <c r="I23" i="1"/>
  <c r="F23" i="1"/>
  <c r="E23" i="1"/>
  <c r="N22" i="1"/>
  <c r="M22" i="1"/>
  <c r="J22" i="1"/>
  <c r="I22" i="1"/>
  <c r="F22" i="1"/>
  <c r="E22" i="1"/>
  <c r="N21" i="1"/>
  <c r="M21" i="1"/>
  <c r="J21" i="1"/>
  <c r="I21" i="1"/>
  <c r="F21" i="1"/>
  <c r="E21" i="1"/>
  <c r="N19" i="1"/>
  <c r="M19" i="1"/>
  <c r="J19" i="1"/>
  <c r="I19" i="1"/>
  <c r="F19" i="1"/>
  <c r="E19" i="1"/>
  <c r="N18" i="1"/>
  <c r="M18" i="1"/>
  <c r="J18" i="1"/>
  <c r="I18" i="1"/>
  <c r="F18" i="1"/>
  <c r="E18" i="1"/>
  <c r="N17" i="1"/>
  <c r="M17" i="1"/>
  <c r="J17" i="1"/>
  <c r="I17" i="1"/>
  <c r="F17" i="1"/>
  <c r="E17" i="1"/>
  <c r="N16" i="1"/>
  <c r="M16" i="1"/>
  <c r="J16" i="1"/>
  <c r="I16" i="1"/>
  <c r="F16" i="1"/>
  <c r="E16" i="1"/>
  <c r="N15" i="1"/>
  <c r="M15" i="1"/>
  <c r="J15" i="1"/>
  <c r="I15" i="1"/>
  <c r="F15" i="1"/>
  <c r="E15" i="1"/>
  <c r="N14" i="1"/>
  <c r="M14" i="1"/>
  <c r="J14" i="1"/>
  <c r="I14" i="1"/>
  <c r="F14" i="1"/>
  <c r="E14" i="1"/>
  <c r="N13" i="1"/>
  <c r="J13" i="1"/>
  <c r="F13" i="1"/>
  <c r="N12" i="1"/>
  <c r="M12" i="1"/>
  <c r="J12" i="1"/>
  <c r="F12" i="1"/>
  <c r="N11" i="1"/>
  <c r="M11" i="1"/>
  <c r="J11" i="1"/>
  <c r="F11" i="1"/>
  <c r="N9" i="1"/>
  <c r="M9" i="1"/>
  <c r="J9" i="1"/>
  <c r="I9" i="1"/>
  <c r="F9" i="1"/>
  <c r="E9" i="1"/>
  <c r="N8" i="1"/>
  <c r="M8" i="1"/>
  <c r="J8" i="1"/>
  <c r="I8" i="1"/>
  <c r="F8" i="1"/>
  <c r="E8" i="1"/>
  <c r="N7" i="1"/>
  <c r="M7" i="1"/>
  <c r="J7" i="1"/>
  <c r="I7" i="1"/>
  <c r="F7" i="1"/>
  <c r="E7" i="1"/>
  <c r="N6" i="1"/>
  <c r="M6" i="1"/>
  <c r="J6" i="1"/>
  <c r="I6" i="1"/>
  <c r="F6" i="1"/>
  <c r="E6" i="1"/>
  <c r="P30" i="1" l="1"/>
  <c r="Q30" i="1"/>
  <c r="N30" i="1"/>
  <c r="Q15" i="1"/>
  <c r="P15" i="1"/>
</calcChain>
</file>

<file path=xl/sharedStrings.xml><?xml version="1.0" encoding="utf-8"?>
<sst xmlns="http://schemas.openxmlformats.org/spreadsheetml/2006/main" count="127" uniqueCount="90">
  <si>
    <t>Код бюджетной классификации (без указания кода главного администратора доходов бюджета)</t>
  </si>
  <si>
    <t>Наименование доходов</t>
  </si>
  <si>
    <t>Примечания</t>
  </si>
  <si>
    <t>%</t>
  </si>
  <si>
    <t>5=4-3</t>
  </si>
  <si>
    <t>6=4/3</t>
  </si>
  <si>
    <t>8=7-4</t>
  </si>
  <si>
    <t>9=7/4</t>
  </si>
  <si>
    <t>12=11-7</t>
  </si>
  <si>
    <t>13=11/7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</si>
  <si>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</si>
  <si>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</si>
  <si>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</si>
  <si>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</si>
  <si>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</si>
  <si>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</si>
  <si>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Рост налогооблагаемого фонда оплаты труда</t>
  </si>
  <si>
    <t>-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</si>
  <si>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</si>
  <si>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</si>
  <si>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</si>
  <si>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</si>
  <si>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</si>
  <si>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</si>
  <si>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</si>
  <si>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</si>
  <si>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</si>
  <si>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</si>
  <si>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</si>
  <si>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</si>
  <si>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</si>
  <si>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</si>
  <si>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</si>
  <si>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</si>
  <si>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</si>
  <si>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</si>
  <si>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</si>
  <si>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учитываются по факту поступления средств</t>
  </si>
  <si>
    <t>ВСЕГО ДОХОДОВ</t>
  </si>
  <si>
    <t>Отклонение 2020 года от 2019 года</t>
  </si>
  <si>
    <t>15=14-11</t>
  </si>
  <si>
    <t>16=14/11</t>
  </si>
  <si>
    <t>Отклонение 2021 года от 2020 года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</si>
  <si>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</si>
  <si>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</si>
  <si>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</si>
  <si>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1 05 02000 05 0000 110</t>
  </si>
  <si>
    <t>1 05 01000 05 0000 110</t>
  </si>
  <si>
    <t>Единый налог на вмененный доход для отдельных видов деятельности</t>
  </si>
  <si>
    <t>1 05 03000 05 0000 110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</si>
  <si>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</si>
  <si>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</si>
  <si>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</si>
  <si>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</si>
  <si>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1 05 04000 05 0000 110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</si>
  <si>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</si>
  <si>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</si>
  <si>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</si>
  <si>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2 19 00000 00 0000 151</t>
  </si>
  <si>
    <t>Прочие безвозмездные поступления в бюджеты муниципальных районов</t>
  </si>
  <si>
    <t>2 07 05000 05 0000 180</t>
  </si>
  <si>
    <t>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</si>
  <si>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</si>
  <si>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Уменьшение поступлений из областного и федерального бюджета</t>
  </si>
  <si>
    <t>Увеличение поступлений из областного и федерального бюджета</t>
  </si>
  <si>
    <t>Ожидаемое поступление в 2019 году рассчитывается, исходя из фактических поступлений за 2-е полугодие 2017 года и 1-е полугодие 2018 года  и проиндексирована на индекс- дефлятор соответственно по годам  4,2, 3,5  и 4 процента.</t>
  </si>
  <si>
    <t>Поступление обеспечено в связи увеличением  налогоплательщиков</t>
  </si>
  <si>
    <t>тыс. рублей</t>
  </si>
  <si>
    <t>(тыс. рублей)</t>
  </si>
  <si>
    <t>Отклонение 2022 года от 2021 года</t>
  </si>
  <si>
    <t>Ожидаемое поступление налога ожидается в связи уплаты налогоплательщиками недоимки</t>
  </si>
  <si>
    <t>Поступление ожидается в связи  увеличением  налогоплательщиков</t>
  </si>
  <si>
    <t>Поступление от ООО "Южный" не ожидаются</t>
  </si>
  <si>
    <t>Исполнение ожидается в связи с увелечением количества плательщиков</t>
  </si>
  <si>
    <t>2 02 15002 00 0000 151</t>
  </si>
  <si>
    <t>Дотации бюджетам на поддержку мер по обеспечению сбалансированости бюджетов</t>
  </si>
  <si>
    <t>Прогноз неналоговых доходов учитываются сведения отдела по управлению имущества и земельными ресурсами, а также изменению заканадательсва в части штрафов.</t>
  </si>
  <si>
    <t>Аналитические данные о доходах муниципального образования Акбулакский район на 2020 год и на плановый период 2021 - 2022 годов</t>
  </si>
  <si>
    <t>Факт за 2019 год</t>
  </si>
  <si>
    <t>Ожидаемое исполнение на 2020 год</t>
  </si>
  <si>
    <t>Прогноз на 2021 год</t>
  </si>
  <si>
    <t>Прогноз на 2022год</t>
  </si>
  <si>
    <t>Прогноз на 2023 год</t>
  </si>
  <si>
    <t>Отклонение 2023 года от 2022 года</t>
  </si>
  <si>
    <t>Ожидаемое поступление государственной пошлины меньше чем фактическое поступление за 2019 год обусловлено уменьшением обращений граждан.</t>
  </si>
  <si>
    <t>Ожидаемое поступление обусловлено тем,что ООО «Акмел добыча» , ДОСААФ, Пермяков М.В. и другие являются должниками по арендной плате.</t>
  </si>
  <si>
    <t>Уменьшение поступлений из областного и  федерального бюджета</t>
  </si>
  <si>
    <t>Снижение количества плательщиков ЕНВД и его отмене</t>
  </si>
  <si>
    <t xml:space="preserve">На 2019 год и плановый период 2020 и 2021 годов сумма прогнозируемого поступления  налога на 2019 год, рассчитанная согласно отчету Управления Федеральной налоговой службы по Оренбургской области формы № 5- ЕСХН за 2019 год) и проиндексирована на индекс- дефлятор </t>
  </si>
  <si>
    <t>Прогноз государственной пошлины на 2021 год учитываются согласно нормативам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</si>
</sst>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wrapText="1"/>
    </xf>
    <xf numFmtId="165" fontId="3" fillId="0" borderId="4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 wrapText="1"/>
    </xf>
    <xf numFmtId="165" fontId="2" fillId="0" borderId="4" xfId="0" applyNumberFormat="1" applyFont="1" applyBorder="1" applyAlignment="1">
      <alignment horizontal="left" wrapText="1"/>
    </xf>
    <xf numFmtId="165" fontId="2" fillId="0" borderId="4" xfId="0" applyNumberFormat="1" applyFont="1" applyBorder="1" applyAlignment="1">
      <alignment horizontal="right" wrapText="1"/>
    </xf>
    <xf numFmtId="164" fontId="0" fillId="0" borderId="0" xfId="0" applyNumberFormat="1"/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ont="1"/>
    <xf numFmtId="165" fontId="3" fillId="0" borderId="4" xfId="0" applyNumberFormat="1" applyFont="1" applyBorder="1" applyAlignment="1">
      <alignment horizontal="left" wrapText="1"/>
    </xf>
    <xf numFmtId="164" fontId="3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topLeftCell="C1" zoomScaleNormal="100" zoomScaleSheetLayoutView="100" workbookViewId="0">
      <pane ySplit="4" topLeftCell="A5" activePane="bottomLeft" state="frozen"/>
      <selection pane="bottomLeft" activeCell="R12" sqref="R12"/>
    </sheetView>
  </sheetViews>
  <sheetFormatPr defaultRowHeight="15" x14ac:dyDescent="0.25"/>
  <cols>
    <col min="1" max="1" width="28.28515625" customWidth="1"/>
    <col min="2" max="2" width="41.85546875" bestFit="1" customWidth="1"/>
    <col min="3" max="3" width="10" customWidth="1"/>
    <col min="4" max="4" width="13.7109375" customWidth="1"/>
    <col min="5" max="5" width="11.85546875" customWidth="1"/>
    <col min="6" max="6" width="7.7109375" bestFit="1" customWidth="1"/>
    <col min="7" max="7" width="35.140625" bestFit="1" customWidth="1"/>
    <col min="8" max="8" width="10.42578125" style="33" customWidth="1"/>
    <col min="9" max="9" width="11.7109375" customWidth="1"/>
    <col min="10" max="10" width="7" bestFit="1" customWidth="1"/>
    <col min="11" max="11" width="39.140625" bestFit="1" customWidth="1"/>
    <col min="12" max="12" width="11.28515625" style="33" customWidth="1"/>
    <col min="13" max="13" width="12.42578125" customWidth="1"/>
    <col min="14" max="14" width="7" customWidth="1"/>
    <col min="15" max="15" width="11.28515625" style="33" customWidth="1"/>
    <col min="16" max="16" width="12.42578125" style="33" customWidth="1"/>
    <col min="17" max="17" width="8" style="33" customWidth="1"/>
    <col min="18" max="18" width="35.85546875" customWidth="1"/>
  </cols>
  <sheetData>
    <row r="1" spans="1:18" ht="15.75" x14ac:dyDescent="0.25">
      <c r="A1" s="44" t="s">
        <v>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x14ac:dyDescent="0.25">
      <c r="K2" s="1"/>
      <c r="R2" s="2" t="s">
        <v>68</v>
      </c>
    </row>
    <row r="3" spans="1:18" ht="24" x14ac:dyDescent="0.25">
      <c r="A3" s="45" t="s">
        <v>0</v>
      </c>
      <c r="B3" s="45" t="s">
        <v>1</v>
      </c>
      <c r="C3" s="45" t="s">
        <v>78</v>
      </c>
      <c r="D3" s="45" t="s">
        <v>79</v>
      </c>
      <c r="E3" s="47" t="s">
        <v>39</v>
      </c>
      <c r="F3" s="48"/>
      <c r="G3" s="3" t="s">
        <v>2</v>
      </c>
      <c r="H3" s="34" t="s">
        <v>80</v>
      </c>
      <c r="I3" s="47" t="s">
        <v>42</v>
      </c>
      <c r="J3" s="48"/>
      <c r="K3" s="3" t="s">
        <v>2</v>
      </c>
      <c r="L3" s="34" t="s">
        <v>81</v>
      </c>
      <c r="M3" s="47" t="s">
        <v>69</v>
      </c>
      <c r="N3" s="48"/>
      <c r="O3" s="34" t="s">
        <v>82</v>
      </c>
      <c r="P3" s="47" t="s">
        <v>83</v>
      </c>
      <c r="Q3" s="48"/>
      <c r="R3" s="3" t="s">
        <v>2</v>
      </c>
    </row>
    <row r="4" spans="1:18" x14ac:dyDescent="0.25">
      <c r="A4" s="46"/>
      <c r="B4" s="46"/>
      <c r="C4" s="46"/>
      <c r="D4" s="46"/>
      <c r="E4" s="3" t="s">
        <v>67</v>
      </c>
      <c r="F4" s="3" t="s">
        <v>3</v>
      </c>
      <c r="G4" s="3"/>
      <c r="H4" s="34"/>
      <c r="I4" s="3" t="s">
        <v>67</v>
      </c>
      <c r="J4" s="3" t="s">
        <v>3</v>
      </c>
      <c r="K4" s="4"/>
      <c r="L4" s="34"/>
      <c r="M4" s="3" t="s">
        <v>67</v>
      </c>
      <c r="N4" s="3" t="s">
        <v>3</v>
      </c>
      <c r="O4" s="34"/>
      <c r="P4" s="3" t="s">
        <v>67</v>
      </c>
      <c r="Q4" s="3" t="s">
        <v>3</v>
      </c>
      <c r="R4" s="5"/>
    </row>
    <row r="5" spans="1:18" x14ac:dyDescent="0.25">
      <c r="A5" s="6">
        <v>1</v>
      </c>
      <c r="B5" s="6">
        <v>2</v>
      </c>
      <c r="C5" s="6">
        <v>3</v>
      </c>
      <c r="D5" s="6">
        <v>4</v>
      </c>
      <c r="E5" s="6" t="s">
        <v>4</v>
      </c>
      <c r="F5" s="6" t="s">
        <v>5</v>
      </c>
      <c r="G5" s="6"/>
      <c r="H5" s="35">
        <v>7</v>
      </c>
      <c r="I5" s="6" t="s">
        <v>6</v>
      </c>
      <c r="J5" s="6" t="s">
        <v>7</v>
      </c>
      <c r="K5" s="6">
        <v>10</v>
      </c>
      <c r="L5" s="35">
        <v>11</v>
      </c>
      <c r="M5" s="6" t="s">
        <v>8</v>
      </c>
      <c r="N5" s="6" t="s">
        <v>9</v>
      </c>
      <c r="O5" s="35">
        <v>14</v>
      </c>
      <c r="P5" s="35" t="s">
        <v>40</v>
      </c>
      <c r="Q5" s="35" t="s">
        <v>41</v>
      </c>
      <c r="R5" s="6">
        <v>15</v>
      </c>
    </row>
    <row r="6" spans="1:18" x14ac:dyDescent="0.25">
      <c r="A6" s="7" t="s">
        <v>10</v>
      </c>
      <c r="B6" s="8" t="s">
        <v>11</v>
      </c>
      <c r="C6" s="10">
        <f>C7+C9+C14+C15</f>
        <v>88479.5</v>
      </c>
      <c r="D6" s="10">
        <f>D7+D9+D14+D15</f>
        <v>96535.7</v>
      </c>
      <c r="E6" s="10">
        <f>D6-C6</f>
        <v>8056.1999999999971</v>
      </c>
      <c r="F6" s="11">
        <f>D6/C6</f>
        <v>1.0910515995230534</v>
      </c>
      <c r="G6" s="11"/>
      <c r="H6" s="23">
        <f>H7+H9++H14+H15</f>
        <v>88089.3</v>
      </c>
      <c r="I6" s="10">
        <f>H6-D6</f>
        <v>-8446.3999999999942</v>
      </c>
      <c r="J6" s="11">
        <f>H6/D6</f>
        <v>0.91250490751090019</v>
      </c>
      <c r="K6" s="12"/>
      <c r="L6" s="23">
        <f>L7+L9+L14+L15</f>
        <v>92347</v>
      </c>
      <c r="M6" s="10">
        <f>L6-H6</f>
        <v>4257.6999999999971</v>
      </c>
      <c r="N6" s="11">
        <f>L6/H6</f>
        <v>1.0483339066152189</v>
      </c>
      <c r="O6" s="23">
        <f>O7+O9+O14+O15</f>
        <v>96828</v>
      </c>
      <c r="P6" s="10">
        <f>O6-L6</f>
        <v>4481</v>
      </c>
      <c r="Q6" s="28">
        <f>O6/L6</f>
        <v>1.0485235037413234</v>
      </c>
      <c r="R6" s="13"/>
    </row>
    <row r="7" spans="1:18" x14ac:dyDescent="0.25">
      <c r="A7" s="7" t="s">
        <v>12</v>
      </c>
      <c r="B7" s="8" t="s">
        <v>13</v>
      </c>
      <c r="C7" s="10">
        <f>SUM(C8:C8)</f>
        <v>66489.2</v>
      </c>
      <c r="D7" s="10">
        <f>SUM(D8:D8)</f>
        <v>73065.7</v>
      </c>
      <c r="E7" s="10">
        <f>D7-C7</f>
        <v>6576.5</v>
      </c>
      <c r="F7" s="11">
        <f t="shared" ref="F7:F29" si="0">D7/C7</f>
        <v>1.098910800551067</v>
      </c>
      <c r="G7" s="11"/>
      <c r="H7" s="23">
        <f>SUM(H8:H8)</f>
        <v>70444</v>
      </c>
      <c r="I7" s="10">
        <f t="shared" ref="I7:I23" si="1">H7-D7</f>
        <v>-2621.6999999999971</v>
      </c>
      <c r="J7" s="11">
        <f t="shared" ref="J7:J22" si="2">H7/D7</f>
        <v>0.96411859463469185</v>
      </c>
      <c r="K7" s="12"/>
      <c r="L7" s="23">
        <f>SUM(L8:L8)</f>
        <v>74666</v>
      </c>
      <c r="M7" s="10">
        <f t="shared" ref="M7:M30" si="3">L7-H7</f>
        <v>4222</v>
      </c>
      <c r="N7" s="11">
        <f t="shared" ref="N7:N30" si="4">L7/H7</f>
        <v>1.059934132076543</v>
      </c>
      <c r="O7" s="23">
        <f>SUM(O8:O8)</f>
        <v>78611</v>
      </c>
      <c r="P7" s="10">
        <f t="shared" ref="P7:P30" si="5">O7-L7</f>
        <v>3945</v>
      </c>
      <c r="Q7" s="28">
        <f t="shared" ref="Q7:Q30" si="6">O7/L7</f>
        <v>1.0528352931722604</v>
      </c>
      <c r="R7" s="13"/>
    </row>
    <row r="8" spans="1:18" s="37" customFormat="1" ht="30" x14ac:dyDescent="0.25">
      <c r="A8" s="18" t="s">
        <v>14</v>
      </c>
      <c r="B8" s="14" t="s">
        <v>15</v>
      </c>
      <c r="C8" s="16">
        <v>66489.2</v>
      </c>
      <c r="D8" s="16">
        <v>73065.7</v>
      </c>
      <c r="E8" s="16">
        <f>D8-C8</f>
        <v>6576.5</v>
      </c>
      <c r="F8" s="31">
        <f t="shared" si="0"/>
        <v>1.098910800551067</v>
      </c>
      <c r="G8" s="42" t="s">
        <v>16</v>
      </c>
      <c r="H8" s="26">
        <v>70444</v>
      </c>
      <c r="I8" s="16">
        <f t="shared" si="1"/>
        <v>-2621.6999999999971</v>
      </c>
      <c r="J8" s="31">
        <f t="shared" si="2"/>
        <v>0.96411859463469185</v>
      </c>
      <c r="K8" s="17" t="s">
        <v>16</v>
      </c>
      <c r="L8" s="26">
        <v>74666</v>
      </c>
      <c r="M8" s="16">
        <f t="shared" si="3"/>
        <v>4222</v>
      </c>
      <c r="N8" s="31">
        <f t="shared" si="4"/>
        <v>1.059934132076543</v>
      </c>
      <c r="O8" s="26">
        <v>78611</v>
      </c>
      <c r="P8" s="16">
        <f t="shared" si="5"/>
        <v>3945</v>
      </c>
      <c r="Q8" s="29">
        <f t="shared" si="6"/>
        <v>1.0528352931722604</v>
      </c>
      <c r="R8" s="17" t="s">
        <v>16</v>
      </c>
    </row>
    <row r="9" spans="1:18" x14ac:dyDescent="0.25">
      <c r="A9" s="7" t="s">
        <v>43</v>
      </c>
      <c r="B9" s="8" t="s">
        <v>44</v>
      </c>
      <c r="C9" s="10">
        <f>SUM(C10:C13)</f>
        <v>9326.2000000000007</v>
      </c>
      <c r="D9" s="10">
        <f>SUM(D10:D13)</f>
        <v>11966.8</v>
      </c>
      <c r="E9" s="10">
        <f t="shared" ref="E9:E29" si="7">D9-C9</f>
        <v>2640.5999999999985</v>
      </c>
      <c r="F9" s="11">
        <f t="shared" si="0"/>
        <v>1.2831378267676008</v>
      </c>
      <c r="G9" s="11"/>
      <c r="H9" s="23">
        <f>SUM(H10:H13)</f>
        <v>9900</v>
      </c>
      <c r="I9" s="10">
        <f t="shared" si="1"/>
        <v>-2066.7999999999993</v>
      </c>
      <c r="J9" s="11">
        <f t="shared" si="2"/>
        <v>0.8272888324364075</v>
      </c>
      <c r="K9" s="13"/>
      <c r="L9" s="23">
        <f>SUM(L10:L13)</f>
        <v>9897</v>
      </c>
      <c r="M9" s="10">
        <f t="shared" si="3"/>
        <v>-3</v>
      </c>
      <c r="N9" s="11">
        <f t="shared" si="4"/>
        <v>0.99969696969696975</v>
      </c>
      <c r="O9" s="23">
        <f>SUM(O10:O13)</f>
        <v>10373</v>
      </c>
      <c r="P9" s="10">
        <f t="shared" si="5"/>
        <v>476</v>
      </c>
      <c r="Q9" s="28">
        <f t="shared" si="6"/>
        <v>1.048095382439123</v>
      </c>
      <c r="R9" s="13"/>
    </row>
    <row r="10" spans="1:18" s="37" customFormat="1" ht="24.75" x14ac:dyDescent="0.25">
      <c r="A10" s="18" t="s">
        <v>47</v>
      </c>
      <c r="B10" s="14" t="s">
        <v>45</v>
      </c>
      <c r="C10" s="16">
        <v>6445.3</v>
      </c>
      <c r="D10" s="16">
        <v>8995.5</v>
      </c>
      <c r="E10" s="10">
        <f t="shared" si="7"/>
        <v>2550.1999999999998</v>
      </c>
      <c r="F10" s="11">
        <f t="shared" si="0"/>
        <v>1.3956681612958279</v>
      </c>
      <c r="G10" s="40" t="s">
        <v>66</v>
      </c>
      <c r="H10" s="26">
        <v>8354</v>
      </c>
      <c r="I10" s="16">
        <f>H10-D10</f>
        <v>-641.5</v>
      </c>
      <c r="J10" s="11">
        <f t="shared" si="2"/>
        <v>0.92868656550497475</v>
      </c>
      <c r="K10" s="19" t="s">
        <v>66</v>
      </c>
      <c r="L10" s="26">
        <v>8765</v>
      </c>
      <c r="M10" s="10">
        <f t="shared" si="3"/>
        <v>411</v>
      </c>
      <c r="N10" s="11">
        <f t="shared" si="4"/>
        <v>1.0491979889873115</v>
      </c>
      <c r="O10" s="26">
        <v>9191</v>
      </c>
      <c r="P10" s="10">
        <f t="shared" si="5"/>
        <v>426</v>
      </c>
      <c r="Q10" s="28">
        <f t="shared" si="6"/>
        <v>1.0486023958927553</v>
      </c>
      <c r="R10" s="19"/>
    </row>
    <row r="11" spans="1:18" s="37" customFormat="1" ht="169.5" customHeight="1" x14ac:dyDescent="0.25">
      <c r="A11" s="18" t="s">
        <v>46</v>
      </c>
      <c r="B11" s="14" t="s">
        <v>48</v>
      </c>
      <c r="C11" s="16">
        <v>1820.9</v>
      </c>
      <c r="D11" s="16">
        <v>1444.3</v>
      </c>
      <c r="E11" s="16">
        <f>D11-C11</f>
        <v>-376.60000000000014</v>
      </c>
      <c r="F11" s="31">
        <f t="shared" si="0"/>
        <v>0.79317919710033491</v>
      </c>
      <c r="G11" s="42" t="s">
        <v>70</v>
      </c>
      <c r="H11" s="26">
        <v>460</v>
      </c>
      <c r="I11" s="16">
        <f>H11-D11</f>
        <v>-984.3</v>
      </c>
      <c r="J11" s="31">
        <f t="shared" si="2"/>
        <v>0.31849338780031849</v>
      </c>
      <c r="K11" s="41" t="s">
        <v>87</v>
      </c>
      <c r="L11" s="26">
        <v>0</v>
      </c>
      <c r="M11" s="16">
        <f t="shared" si="3"/>
        <v>-460</v>
      </c>
      <c r="N11" s="31">
        <f t="shared" si="4"/>
        <v>0</v>
      </c>
      <c r="O11" s="26">
        <v>0</v>
      </c>
      <c r="P11" s="16">
        <f t="shared" si="5"/>
        <v>0</v>
      </c>
      <c r="Q11" s="29" t="e">
        <f t="shared" si="6"/>
        <v>#DIV/0!</v>
      </c>
      <c r="R11" s="41"/>
    </row>
    <row r="12" spans="1:18" s="37" customFormat="1" ht="135" x14ac:dyDescent="0.25">
      <c r="A12" s="18" t="s">
        <v>49</v>
      </c>
      <c r="B12" s="14" t="s">
        <v>50</v>
      </c>
      <c r="C12" s="16">
        <v>474.3</v>
      </c>
      <c r="D12" s="16">
        <v>784.5</v>
      </c>
      <c r="E12" s="16">
        <f>D12-C12</f>
        <v>310.2</v>
      </c>
      <c r="F12" s="31">
        <f t="shared" si="0"/>
        <v>1.6540164452877926</v>
      </c>
      <c r="G12" s="30" t="s">
        <v>71</v>
      </c>
      <c r="H12" s="26">
        <v>460</v>
      </c>
      <c r="I12" s="16">
        <f>H12-D12</f>
        <v>-324.5</v>
      </c>
      <c r="J12" s="31">
        <f t="shared" si="2"/>
        <v>0.58636073932441046</v>
      </c>
      <c r="K12" s="20" t="s">
        <v>72</v>
      </c>
      <c r="L12" s="26">
        <v>481</v>
      </c>
      <c r="M12" s="16">
        <f t="shared" si="3"/>
        <v>21</v>
      </c>
      <c r="N12" s="31">
        <f t="shared" si="4"/>
        <v>1.0456521739130435</v>
      </c>
      <c r="O12" s="26">
        <v>505</v>
      </c>
      <c r="P12" s="16">
        <f t="shared" si="5"/>
        <v>24</v>
      </c>
      <c r="Q12" s="29">
        <f t="shared" si="6"/>
        <v>1.0498960498960499</v>
      </c>
      <c r="R12" s="20" t="s">
        <v>88</v>
      </c>
    </row>
    <row r="13" spans="1:18" s="37" customFormat="1" ht="80.25" customHeight="1" x14ac:dyDescent="0.25">
      <c r="A13" s="18" t="s">
        <v>54</v>
      </c>
      <c r="B13" s="14" t="s">
        <v>51</v>
      </c>
      <c r="C13" s="16">
        <v>585.70000000000005</v>
      </c>
      <c r="D13" s="16">
        <v>742.5</v>
      </c>
      <c r="E13" s="16">
        <f>D13-C13</f>
        <v>156.79999999999995</v>
      </c>
      <c r="F13" s="31">
        <f t="shared" si="0"/>
        <v>1.2677138466791873</v>
      </c>
      <c r="G13" s="30" t="s">
        <v>73</v>
      </c>
      <c r="H13" s="26">
        <v>626</v>
      </c>
      <c r="I13" s="16">
        <f>H13-D13</f>
        <v>-116.5</v>
      </c>
      <c r="J13" s="31">
        <f t="shared" si="2"/>
        <v>0.84309764309764312</v>
      </c>
      <c r="K13" s="19" t="s">
        <v>73</v>
      </c>
      <c r="L13" s="26">
        <v>651</v>
      </c>
      <c r="M13" s="16">
        <f>L13-H13</f>
        <v>25</v>
      </c>
      <c r="N13" s="31">
        <f t="shared" si="4"/>
        <v>1.0399361022364217</v>
      </c>
      <c r="O13" s="26">
        <v>677</v>
      </c>
      <c r="P13" s="16">
        <f t="shared" si="5"/>
        <v>26</v>
      </c>
      <c r="Q13" s="29">
        <f t="shared" si="6"/>
        <v>1.0399385560675882</v>
      </c>
      <c r="R13" s="19" t="s">
        <v>65</v>
      </c>
    </row>
    <row r="14" spans="1:18" ht="190.5" customHeight="1" x14ac:dyDescent="0.25">
      <c r="A14" s="7" t="s">
        <v>52</v>
      </c>
      <c r="B14" s="8" t="s">
        <v>53</v>
      </c>
      <c r="C14" s="10">
        <v>4691.6000000000004</v>
      </c>
      <c r="D14" s="10">
        <v>4154.8999999999996</v>
      </c>
      <c r="E14" s="10">
        <f t="shared" si="7"/>
        <v>-536.70000000000073</v>
      </c>
      <c r="F14" s="11">
        <f t="shared" si="0"/>
        <v>0.88560405831699196</v>
      </c>
      <c r="G14" s="38" t="s">
        <v>84</v>
      </c>
      <c r="H14" s="23">
        <v>2653</v>
      </c>
      <c r="I14" s="10">
        <f t="shared" si="1"/>
        <v>-1501.8999999999996</v>
      </c>
      <c r="J14" s="11">
        <f t="shared" si="2"/>
        <v>0.63852318948711162</v>
      </c>
      <c r="K14" s="43" t="s">
        <v>89</v>
      </c>
      <c r="L14" s="23">
        <v>2653</v>
      </c>
      <c r="M14" s="10">
        <f t="shared" si="3"/>
        <v>0</v>
      </c>
      <c r="N14" s="11">
        <f t="shared" si="4"/>
        <v>1</v>
      </c>
      <c r="O14" s="23">
        <v>2653</v>
      </c>
      <c r="P14" s="10">
        <f t="shared" si="5"/>
        <v>0</v>
      </c>
      <c r="Q14" s="28">
        <f t="shared" si="6"/>
        <v>1</v>
      </c>
      <c r="R14" s="13" t="s">
        <v>89</v>
      </c>
    </row>
    <row r="15" spans="1:18" ht="60.75" x14ac:dyDescent="0.25">
      <c r="A15" s="7"/>
      <c r="B15" s="8" t="s">
        <v>18</v>
      </c>
      <c r="C15" s="10">
        <v>7972.5</v>
      </c>
      <c r="D15" s="10">
        <v>7348.3</v>
      </c>
      <c r="E15" s="16">
        <f t="shared" si="7"/>
        <v>-624.19999999999982</v>
      </c>
      <c r="F15" s="11">
        <f t="shared" si="0"/>
        <v>0.92170586390718101</v>
      </c>
      <c r="G15" s="38" t="s">
        <v>85</v>
      </c>
      <c r="H15" s="23">
        <v>5092.3</v>
      </c>
      <c r="I15" s="10">
        <f t="shared" si="1"/>
        <v>-2256</v>
      </c>
      <c r="J15" s="11">
        <f t="shared" si="2"/>
        <v>0.69299021542397565</v>
      </c>
      <c r="K15" s="13" t="s">
        <v>76</v>
      </c>
      <c r="L15" s="23">
        <v>5131</v>
      </c>
      <c r="M15" s="10">
        <f t="shared" si="3"/>
        <v>38.699999999999818</v>
      </c>
      <c r="N15" s="11">
        <f t="shared" si="4"/>
        <v>1.0075997093651199</v>
      </c>
      <c r="O15" s="23">
        <v>5191</v>
      </c>
      <c r="P15" s="10">
        <f t="shared" si="5"/>
        <v>60</v>
      </c>
      <c r="Q15" s="28">
        <f t="shared" si="6"/>
        <v>1.0116936269732995</v>
      </c>
      <c r="R15" s="13" t="s">
        <v>76</v>
      </c>
    </row>
    <row r="16" spans="1:18" x14ac:dyDescent="0.25">
      <c r="A16" s="7" t="s">
        <v>19</v>
      </c>
      <c r="B16" s="8" t="s">
        <v>20</v>
      </c>
      <c r="C16" s="10">
        <v>619757.30000000005</v>
      </c>
      <c r="D16" s="10">
        <f>D17+D28+D24+D26</f>
        <v>614571.30000000005</v>
      </c>
      <c r="E16" s="10">
        <f t="shared" si="7"/>
        <v>-5186</v>
      </c>
      <c r="F16" s="11">
        <f t="shared" si="0"/>
        <v>0.99163220828540466</v>
      </c>
      <c r="G16" s="11"/>
      <c r="H16" s="23">
        <f>H17+H24</f>
        <v>619133.39999999991</v>
      </c>
      <c r="I16" s="10">
        <f t="shared" si="1"/>
        <v>4562.0999999998603</v>
      </c>
      <c r="J16" s="11">
        <f t="shared" si="2"/>
        <v>1.0074232233102975</v>
      </c>
      <c r="K16" s="13"/>
      <c r="L16" s="23">
        <f>L17</f>
        <v>569067.10000000009</v>
      </c>
      <c r="M16" s="10">
        <f t="shared" si="3"/>
        <v>-50066.299999999814</v>
      </c>
      <c r="N16" s="11">
        <f t="shared" si="4"/>
        <v>0.91913487464898547</v>
      </c>
      <c r="O16" s="23">
        <f>O17</f>
        <v>551907.39999999991</v>
      </c>
      <c r="P16" s="10">
        <f t="shared" si="5"/>
        <v>-17159.700000000186</v>
      </c>
      <c r="Q16" s="28">
        <f t="shared" si="6"/>
        <v>0.96984591096550798</v>
      </c>
      <c r="R16" s="13"/>
    </row>
    <row r="17" spans="1:18" ht="36.75" x14ac:dyDescent="0.25">
      <c r="A17" s="7" t="s">
        <v>21</v>
      </c>
      <c r="B17" s="8" t="s">
        <v>22</v>
      </c>
      <c r="C17" s="10">
        <v>619047.4</v>
      </c>
      <c r="D17" s="10">
        <f>SUM(D18+D21+D22+D23)</f>
        <v>614644.30000000005</v>
      </c>
      <c r="E17" s="10">
        <f t="shared" si="7"/>
        <v>-4403.0999999999767</v>
      </c>
      <c r="F17" s="11">
        <f t="shared" si="0"/>
        <v>0.9928872974831976</v>
      </c>
      <c r="G17" s="11"/>
      <c r="H17" s="23">
        <f>H18+H21+H22+H23</f>
        <v>618633.39999999991</v>
      </c>
      <c r="I17" s="10">
        <f t="shared" si="1"/>
        <v>3989.0999999998603</v>
      </c>
      <c r="J17" s="11">
        <f t="shared" si="2"/>
        <v>1.0064900951656102</v>
      </c>
      <c r="K17" s="13"/>
      <c r="L17" s="23">
        <f>SUM(L18+L21+L22+L23)</f>
        <v>569067.10000000009</v>
      </c>
      <c r="M17" s="10">
        <f t="shared" si="3"/>
        <v>-49566.299999999814</v>
      </c>
      <c r="N17" s="11">
        <f t="shared" si="4"/>
        <v>0.91987774989193949</v>
      </c>
      <c r="O17" s="23">
        <f>SUM(O18+O21+O22+O23)</f>
        <v>551907.39999999991</v>
      </c>
      <c r="P17" s="10">
        <f t="shared" si="5"/>
        <v>-17159.700000000186</v>
      </c>
      <c r="Q17" s="28">
        <f t="shared" si="6"/>
        <v>0.96984591096550798</v>
      </c>
      <c r="R17" s="13"/>
    </row>
    <row r="18" spans="1:18" s="37" customFormat="1" ht="24.75" x14ac:dyDescent="0.25">
      <c r="A18" s="18" t="s">
        <v>23</v>
      </c>
      <c r="B18" s="14" t="s">
        <v>24</v>
      </c>
      <c r="C18" s="16">
        <v>227093.2</v>
      </c>
      <c r="D18" s="16">
        <v>220114.9</v>
      </c>
      <c r="E18" s="16">
        <f t="shared" si="7"/>
        <v>-6978.3000000000175</v>
      </c>
      <c r="F18" s="31">
        <f t="shared" si="0"/>
        <v>0.9692712067116056</v>
      </c>
      <c r="G18" s="31"/>
      <c r="H18" s="26">
        <v>199755</v>
      </c>
      <c r="I18" s="16">
        <f t="shared" si="1"/>
        <v>-20359.899999999994</v>
      </c>
      <c r="J18" s="31">
        <f t="shared" si="2"/>
        <v>0.90750330849933381</v>
      </c>
      <c r="K18" s="19"/>
      <c r="L18" s="26">
        <v>169282</v>
      </c>
      <c r="M18" s="16">
        <f t="shared" si="3"/>
        <v>-30473</v>
      </c>
      <c r="N18" s="31">
        <f t="shared" si="4"/>
        <v>0.84744812395184099</v>
      </c>
      <c r="O18" s="26">
        <v>156978</v>
      </c>
      <c r="P18" s="16">
        <f t="shared" si="5"/>
        <v>-12304</v>
      </c>
      <c r="Q18" s="29">
        <f t="shared" si="6"/>
        <v>0.92731654871752456</v>
      </c>
      <c r="R18" s="19"/>
    </row>
    <row r="19" spans="1:18" s="37" customFormat="1" ht="45" x14ac:dyDescent="0.25">
      <c r="A19" s="18" t="s">
        <v>25</v>
      </c>
      <c r="B19" s="14" t="s">
        <v>26</v>
      </c>
      <c r="C19" s="16">
        <v>226558.2</v>
      </c>
      <c r="D19" s="16">
        <v>216537</v>
      </c>
      <c r="E19" s="16">
        <f t="shared" si="7"/>
        <v>-10021.200000000012</v>
      </c>
      <c r="F19" s="31">
        <f t="shared" si="0"/>
        <v>0.95576765705236</v>
      </c>
      <c r="G19" s="17" t="s">
        <v>86</v>
      </c>
      <c r="H19" s="26">
        <v>199755</v>
      </c>
      <c r="I19" s="16">
        <f t="shared" si="1"/>
        <v>-16782</v>
      </c>
      <c r="J19" s="31">
        <f t="shared" si="2"/>
        <v>0.92249823355823712</v>
      </c>
      <c r="K19" s="17" t="s">
        <v>86</v>
      </c>
      <c r="L19" s="26">
        <v>169828</v>
      </c>
      <c r="M19" s="16">
        <f t="shared" si="3"/>
        <v>-29927</v>
      </c>
      <c r="N19" s="31">
        <f t="shared" si="4"/>
        <v>0.85018147230357188</v>
      </c>
      <c r="O19" s="26">
        <v>156978</v>
      </c>
      <c r="P19" s="16">
        <f t="shared" si="5"/>
        <v>-12850</v>
      </c>
      <c r="Q19" s="29">
        <f t="shared" si="6"/>
        <v>0.92433520974162098</v>
      </c>
      <c r="R19" s="20" t="s">
        <v>63</v>
      </c>
    </row>
    <row r="20" spans="1:18" s="37" customFormat="1" ht="24.75" x14ac:dyDescent="0.25">
      <c r="A20" s="18" t="s">
        <v>74</v>
      </c>
      <c r="B20" s="14" t="s">
        <v>75</v>
      </c>
      <c r="C20" s="16">
        <v>535</v>
      </c>
      <c r="D20" s="16">
        <v>3577.9</v>
      </c>
      <c r="E20" s="16">
        <f t="shared" si="7"/>
        <v>3042.9</v>
      </c>
      <c r="F20" s="31">
        <f t="shared" si="0"/>
        <v>6.6876635514018696</v>
      </c>
      <c r="G20" s="17"/>
      <c r="H20" s="26"/>
      <c r="I20" s="16"/>
      <c r="J20" s="31"/>
      <c r="K20" s="17"/>
      <c r="L20" s="26"/>
      <c r="M20" s="16"/>
      <c r="N20" s="31"/>
      <c r="O20" s="26"/>
      <c r="P20" s="16"/>
      <c r="Q20" s="29"/>
      <c r="R20" s="20"/>
    </row>
    <row r="21" spans="1:18" s="37" customFormat="1" ht="30" x14ac:dyDescent="0.25">
      <c r="A21" s="18" t="s">
        <v>27</v>
      </c>
      <c r="B21" s="14" t="s">
        <v>28</v>
      </c>
      <c r="C21" s="16">
        <v>17589.400000000001</v>
      </c>
      <c r="D21" s="16">
        <v>20629.3</v>
      </c>
      <c r="E21" s="16">
        <f t="shared" si="7"/>
        <v>3039.8999999999978</v>
      </c>
      <c r="F21" s="31">
        <f t="shared" si="0"/>
        <v>1.1728256791021865</v>
      </c>
      <c r="G21" s="17" t="s">
        <v>64</v>
      </c>
      <c r="H21" s="26">
        <v>26102.6</v>
      </c>
      <c r="I21" s="16">
        <f t="shared" si="1"/>
        <v>5473.2999999999993</v>
      </c>
      <c r="J21" s="31">
        <f t="shared" si="2"/>
        <v>1.2653168066778804</v>
      </c>
      <c r="K21" s="17" t="s">
        <v>64</v>
      </c>
      <c r="L21" s="26">
        <v>18734.2</v>
      </c>
      <c r="M21" s="16">
        <f t="shared" si="3"/>
        <v>-7368.3999999999978</v>
      </c>
      <c r="N21" s="31">
        <f t="shared" si="4"/>
        <v>0.71771394420479195</v>
      </c>
      <c r="O21" s="26">
        <v>10720.8</v>
      </c>
      <c r="P21" s="16">
        <f t="shared" si="5"/>
        <v>-8013.4000000000015</v>
      </c>
      <c r="Q21" s="29">
        <f t="shared" si="6"/>
        <v>0.57225822292918826</v>
      </c>
      <c r="R21" s="17" t="s">
        <v>63</v>
      </c>
    </row>
    <row r="22" spans="1:18" s="37" customFormat="1" ht="30" x14ac:dyDescent="0.25">
      <c r="A22" s="18" t="s">
        <v>29</v>
      </c>
      <c r="B22" s="14" t="s">
        <v>30</v>
      </c>
      <c r="C22" s="16">
        <v>353307.9</v>
      </c>
      <c r="D22" s="16">
        <v>342496.3</v>
      </c>
      <c r="E22" s="16">
        <f t="shared" si="7"/>
        <v>-10811.600000000035</v>
      </c>
      <c r="F22" s="31">
        <f t="shared" si="0"/>
        <v>0.96939892937576533</v>
      </c>
      <c r="G22" s="17" t="s">
        <v>63</v>
      </c>
      <c r="H22" s="26">
        <v>346539.6</v>
      </c>
      <c r="I22" s="16">
        <f t="shared" si="1"/>
        <v>4043.2999999999884</v>
      </c>
      <c r="J22" s="31">
        <f t="shared" si="2"/>
        <v>1.0118053830070572</v>
      </c>
      <c r="K22" s="17" t="s">
        <v>64</v>
      </c>
      <c r="L22" s="26">
        <v>334895.90000000002</v>
      </c>
      <c r="M22" s="16">
        <f t="shared" si="3"/>
        <v>-11643.699999999953</v>
      </c>
      <c r="N22" s="31">
        <f t="shared" si="4"/>
        <v>0.96640008818616996</v>
      </c>
      <c r="O22" s="26">
        <v>338053.6</v>
      </c>
      <c r="P22" s="16">
        <f t="shared" si="5"/>
        <v>3157.6999999999534</v>
      </c>
      <c r="Q22" s="29">
        <f t="shared" si="6"/>
        <v>1.0094289001447911</v>
      </c>
      <c r="R22" s="17" t="s">
        <v>64</v>
      </c>
    </row>
    <row r="23" spans="1:18" s="37" customFormat="1" x14ac:dyDescent="0.25">
      <c r="A23" s="18" t="s">
        <v>31</v>
      </c>
      <c r="B23" s="14" t="s">
        <v>32</v>
      </c>
      <c r="C23" s="16">
        <v>21056.799999999999</v>
      </c>
      <c r="D23" s="16">
        <v>31403.8</v>
      </c>
      <c r="E23" s="16">
        <f t="shared" si="7"/>
        <v>10347</v>
      </c>
      <c r="F23" s="31">
        <f t="shared" si="0"/>
        <v>1.4913852057292656</v>
      </c>
      <c r="G23" s="17"/>
      <c r="H23" s="26">
        <v>46236.2</v>
      </c>
      <c r="I23" s="16">
        <f t="shared" si="1"/>
        <v>14832.399999999998</v>
      </c>
      <c r="J23" s="31">
        <f>H23/D23</f>
        <v>1.4723122679420961</v>
      </c>
      <c r="K23" s="17"/>
      <c r="L23" s="26">
        <v>46155</v>
      </c>
      <c r="M23" s="16">
        <f t="shared" si="3"/>
        <v>-81.19999999999709</v>
      </c>
      <c r="N23" s="31">
        <f t="shared" si="4"/>
        <v>0.99824380031230942</v>
      </c>
      <c r="O23" s="26">
        <v>46155</v>
      </c>
      <c r="P23" s="16">
        <f t="shared" si="5"/>
        <v>0</v>
      </c>
      <c r="Q23" s="29">
        <f t="shared" si="6"/>
        <v>1</v>
      </c>
      <c r="R23" s="17"/>
    </row>
    <row r="24" spans="1:18" s="37" customFormat="1" x14ac:dyDescent="0.25">
      <c r="A24" s="7" t="s">
        <v>33</v>
      </c>
      <c r="B24" s="8" t="s">
        <v>34</v>
      </c>
      <c r="C24" s="10">
        <v>1000</v>
      </c>
      <c r="D24" s="10">
        <f>D25</f>
        <v>0</v>
      </c>
      <c r="E24" s="10">
        <f t="shared" si="7"/>
        <v>-1000</v>
      </c>
      <c r="F24" s="11"/>
      <c r="G24" s="21"/>
      <c r="H24" s="23">
        <v>500</v>
      </c>
      <c r="I24" s="16"/>
      <c r="J24" s="31"/>
      <c r="K24" s="17"/>
      <c r="L24" s="26"/>
      <c r="M24" s="16"/>
      <c r="N24" s="31"/>
      <c r="O24" s="26"/>
      <c r="P24" s="16"/>
      <c r="Q24" s="29"/>
      <c r="R24" s="17"/>
    </row>
    <row r="25" spans="1:18" s="37" customFormat="1" ht="24.75" x14ac:dyDescent="0.25">
      <c r="A25" s="18" t="s">
        <v>60</v>
      </c>
      <c r="B25" s="14" t="s">
        <v>59</v>
      </c>
      <c r="C25" s="16">
        <v>1000</v>
      </c>
      <c r="D25" s="16">
        <v>0</v>
      </c>
      <c r="E25" s="16">
        <f t="shared" si="7"/>
        <v>-1000</v>
      </c>
      <c r="F25" s="31"/>
      <c r="G25" s="17"/>
      <c r="H25" s="26">
        <v>500</v>
      </c>
      <c r="I25" s="16"/>
      <c r="J25" s="31"/>
      <c r="K25" s="17"/>
      <c r="L25" s="26"/>
      <c r="M25" s="16"/>
      <c r="N25" s="31"/>
      <c r="O25" s="26"/>
      <c r="P25" s="16"/>
      <c r="Q25" s="29"/>
      <c r="R25" s="17"/>
    </row>
    <row r="26" spans="1:18" s="37" customFormat="1" ht="99.75" customHeight="1" x14ac:dyDescent="0.25">
      <c r="A26" s="7" t="s">
        <v>35</v>
      </c>
      <c r="B26" s="8" t="s">
        <v>36</v>
      </c>
      <c r="C26" s="39">
        <v>0</v>
      </c>
      <c r="D26" s="10">
        <v>4.3</v>
      </c>
      <c r="E26" s="16">
        <f t="shared" si="7"/>
        <v>4.3</v>
      </c>
      <c r="F26" s="31"/>
      <c r="G26" s="17"/>
      <c r="H26" s="26"/>
      <c r="I26" s="16"/>
      <c r="J26" s="31"/>
      <c r="K26" s="17"/>
      <c r="L26" s="26"/>
      <c r="M26" s="16"/>
      <c r="N26" s="31"/>
      <c r="O26" s="26"/>
      <c r="P26" s="16"/>
      <c r="Q26" s="29"/>
      <c r="R26" s="17"/>
    </row>
    <row r="27" spans="1:18" s="37" customFormat="1" ht="48.75" x14ac:dyDescent="0.25">
      <c r="A27" s="18" t="s">
        <v>61</v>
      </c>
      <c r="B27" s="14" t="s">
        <v>62</v>
      </c>
      <c r="C27" s="16">
        <v>0</v>
      </c>
      <c r="D27" s="16">
        <v>4.3</v>
      </c>
      <c r="E27" s="16">
        <f t="shared" si="7"/>
        <v>4.3</v>
      </c>
      <c r="F27" s="31"/>
      <c r="G27" s="17"/>
      <c r="H27" s="26"/>
      <c r="I27" s="16"/>
      <c r="J27" s="31"/>
      <c r="K27" s="17"/>
      <c r="L27" s="26"/>
      <c r="M27" s="16"/>
      <c r="N27" s="31"/>
      <c r="O27" s="26"/>
      <c r="P27" s="16"/>
      <c r="Q27" s="29"/>
      <c r="R27" s="17"/>
    </row>
    <row r="28" spans="1:18" ht="48.75" x14ac:dyDescent="0.25">
      <c r="A28" s="7" t="s">
        <v>56</v>
      </c>
      <c r="B28" s="8" t="s">
        <v>55</v>
      </c>
      <c r="C28" s="10">
        <v>-290.10000000000002</v>
      </c>
      <c r="D28" s="10">
        <v>-77.3</v>
      </c>
      <c r="E28" s="10">
        <f t="shared" si="7"/>
        <v>212.8</v>
      </c>
      <c r="F28" s="11">
        <f t="shared" si="0"/>
        <v>0.26645984143398826</v>
      </c>
      <c r="G28" s="11"/>
      <c r="H28" s="23" t="s">
        <v>17</v>
      </c>
      <c r="I28" s="10" t="s">
        <v>17</v>
      </c>
      <c r="J28" s="9" t="s">
        <v>17</v>
      </c>
      <c r="K28" s="21"/>
      <c r="L28" s="23" t="s">
        <v>17</v>
      </c>
      <c r="M28" s="23" t="s">
        <v>17</v>
      </c>
      <c r="N28" s="22" t="s">
        <v>17</v>
      </c>
      <c r="O28" s="23" t="s">
        <v>17</v>
      </c>
      <c r="P28" s="10" t="s">
        <v>17</v>
      </c>
      <c r="Q28" s="10" t="s">
        <v>17</v>
      </c>
      <c r="R28" s="24"/>
    </row>
    <row r="29" spans="1:18" s="37" customFormat="1" ht="48.75" x14ac:dyDescent="0.25">
      <c r="A29" s="18" t="s">
        <v>58</v>
      </c>
      <c r="B29" s="14" t="s">
        <v>57</v>
      </c>
      <c r="C29" s="16">
        <v>-290.10000000000002</v>
      </c>
      <c r="D29" s="26">
        <v>-77.3</v>
      </c>
      <c r="E29" s="16">
        <f t="shared" si="7"/>
        <v>212.8</v>
      </c>
      <c r="F29" s="31">
        <f t="shared" si="0"/>
        <v>0.26645984143398826</v>
      </c>
      <c r="G29" s="30" t="s">
        <v>37</v>
      </c>
      <c r="H29" s="26" t="s">
        <v>17</v>
      </c>
      <c r="I29" s="16" t="s">
        <v>17</v>
      </c>
      <c r="J29" s="15" t="s">
        <v>17</v>
      </c>
      <c r="K29" s="17"/>
      <c r="L29" s="26" t="s">
        <v>17</v>
      </c>
      <c r="M29" s="26" t="s">
        <v>17</v>
      </c>
      <c r="N29" s="25" t="s">
        <v>17</v>
      </c>
      <c r="O29" s="26" t="s">
        <v>17</v>
      </c>
      <c r="P29" s="16" t="s">
        <v>17</v>
      </c>
      <c r="Q29" s="16" t="s">
        <v>17</v>
      </c>
      <c r="R29" s="27"/>
    </row>
    <row r="30" spans="1:18" x14ac:dyDescent="0.25">
      <c r="A30" s="7" t="s">
        <v>38</v>
      </c>
      <c r="B30" s="8"/>
      <c r="C30" s="10">
        <f>SUM(C16+C6)</f>
        <v>708236.80000000005</v>
      </c>
      <c r="D30" s="10">
        <f>SUM(D6+D16)</f>
        <v>711107</v>
      </c>
      <c r="E30" s="10">
        <f>D30-C30</f>
        <v>2870.1999999999534</v>
      </c>
      <c r="F30" s="11">
        <f>D30/C30</f>
        <v>1.0040525993565994</v>
      </c>
      <c r="G30" s="11"/>
      <c r="H30" s="23">
        <f>SUM(H6+H16)</f>
        <v>707222.7</v>
      </c>
      <c r="I30" s="10">
        <f>H30-D30</f>
        <v>-3884.3000000000466</v>
      </c>
      <c r="J30" s="11">
        <f>H30/D30</f>
        <v>0.99453767154591355</v>
      </c>
      <c r="K30" s="24"/>
      <c r="L30" s="23">
        <f>SUM(L6+L16)</f>
        <v>661414.10000000009</v>
      </c>
      <c r="M30" s="23">
        <f t="shared" si="3"/>
        <v>-45808.59999999986</v>
      </c>
      <c r="N30" s="28">
        <f t="shared" si="4"/>
        <v>0.9352274750230728</v>
      </c>
      <c r="O30" s="23">
        <f>SUM(O6+O16)</f>
        <v>648735.39999999991</v>
      </c>
      <c r="P30" s="10">
        <f t="shared" si="5"/>
        <v>-12678.700000000186</v>
      </c>
      <c r="Q30" s="28">
        <f t="shared" si="6"/>
        <v>0.98083091969161196</v>
      </c>
      <c r="R30" s="24"/>
    </row>
    <row r="32" spans="1:18" x14ac:dyDescent="0.25">
      <c r="C32" s="32">
        <f>C6+C16</f>
        <v>708236.80000000005</v>
      </c>
      <c r="D32" s="32">
        <f>D6+D16</f>
        <v>711107</v>
      </c>
      <c r="H32" s="36">
        <f>H6+H16</f>
        <v>707222.7</v>
      </c>
      <c r="L32" s="36">
        <f>L6+L16</f>
        <v>661414.10000000009</v>
      </c>
      <c r="O32" s="36">
        <f>O6+O16</f>
        <v>648735.39999999991</v>
      </c>
      <c r="P32" s="36"/>
      <c r="Q32" s="36"/>
    </row>
  </sheetData>
  <mergeCells count="9">
    <mergeCell ref="A1:R1"/>
    <mergeCell ref="A3:A4"/>
    <mergeCell ref="B3:B4"/>
    <mergeCell ref="C3:C4"/>
    <mergeCell ref="D3:D4"/>
    <mergeCell ref="E3:F3"/>
    <mergeCell ref="I3:J3"/>
    <mergeCell ref="M3:N3"/>
    <mergeCell ref="P3:Q3"/>
  </mergeCells>
  <pageMargins left="0.31496062992125984" right="0.31496062992125984" top="0.55118110236220474" bottom="0.55118110236220474" header="0.31496062992125984" footer="0.31496062992125984"/>
  <pageSetup paperSize="9" scale="4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2021-07-22T06:58:28Z</dcterms:modified>
</cp:coreProperties>
</file>